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URST\_CATRIN\investice2\"/>
    </mc:Choice>
  </mc:AlternateContent>
  <xr:revisionPtr revIDLastSave="0" documentId="13_ncr:1_{2D77C4AE-0877-454F-AAA2-E5869624528D}" xr6:coauthVersionLast="47" xr6:coauthVersionMax="47" xr10:uidLastSave="{00000000-0000-0000-0000-000000000000}"/>
  <bookViews>
    <workbookView xWindow="-120" yWindow="-120" windowWidth="29040" windowHeight="15720" xr2:uid="{853507F2-B7BD-4D91-A0F9-6F072E0FC7FB}"/>
  </bookViews>
  <sheets>
    <sheet name="mzdove naklady" sheetId="1" r:id="rId1"/>
    <sheet name="tarif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H77" i="1"/>
  <c r="G77" i="1"/>
  <c r="H76" i="1"/>
  <c r="G76" i="1"/>
  <c r="H75" i="1"/>
  <c r="G75" i="1"/>
  <c r="H74" i="1"/>
  <c r="G74" i="1"/>
  <c r="H73" i="1"/>
  <c r="G73" i="1"/>
  <c r="G69" i="1"/>
  <c r="H68" i="1"/>
  <c r="G68" i="1"/>
  <c r="H67" i="1"/>
  <c r="G67" i="1"/>
  <c r="H66" i="1"/>
  <c r="G66" i="1"/>
  <c r="H65" i="1"/>
  <c r="G65" i="1"/>
  <c r="G61" i="1"/>
  <c r="H60" i="1"/>
  <c r="G60" i="1"/>
  <c r="H59" i="1"/>
  <c r="G59" i="1"/>
  <c r="H58" i="1"/>
  <c r="G58" i="1"/>
  <c r="H57" i="1"/>
  <c r="G57" i="1"/>
  <c r="G53" i="1"/>
  <c r="H52" i="1"/>
  <c r="G52" i="1"/>
  <c r="H51" i="1"/>
  <c r="G51" i="1"/>
  <c r="H50" i="1"/>
  <c r="G50" i="1"/>
  <c r="H49" i="1"/>
  <c r="G49" i="1"/>
  <c r="G45" i="1"/>
  <c r="H44" i="1"/>
  <c r="G44" i="1"/>
  <c r="H43" i="1"/>
  <c r="G43" i="1"/>
  <c r="H42" i="1"/>
  <c r="G42" i="1"/>
  <c r="H41" i="1"/>
  <c r="G41" i="1"/>
  <c r="H40" i="1"/>
  <c r="G40" i="1"/>
  <c r="G36" i="1"/>
  <c r="H35" i="1"/>
  <c r="G35" i="1"/>
  <c r="H34" i="1"/>
  <c r="G34" i="1"/>
  <c r="H33" i="1"/>
  <c r="G33" i="1"/>
  <c r="H32" i="1"/>
  <c r="G32" i="1"/>
  <c r="H31" i="1"/>
  <c r="G31" i="1"/>
  <c r="G27" i="1"/>
  <c r="H26" i="1"/>
  <c r="G26" i="1"/>
  <c r="H25" i="1"/>
  <c r="G25" i="1"/>
  <c r="H24" i="1"/>
  <c r="G24" i="1"/>
  <c r="H23" i="1"/>
  <c r="G23" i="1"/>
  <c r="H22" i="1"/>
  <c r="G22" i="1"/>
  <c r="G18" i="1"/>
  <c r="H17" i="1"/>
  <c r="G17" i="1"/>
  <c r="H16" i="1"/>
  <c r="G16" i="1"/>
  <c r="H15" i="1"/>
  <c r="G15" i="1"/>
  <c r="H14" i="1"/>
  <c r="G14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<sst xmlns="http://schemas.openxmlformats.org/spreadsheetml/2006/main" count="187" uniqueCount="58">
  <si>
    <t>Mzdové náklady 2022 - zdroj 11 a 30</t>
  </si>
  <si>
    <t xml:space="preserve">FZV </t>
  </si>
  <si>
    <t>tarif + náhrady</t>
  </si>
  <si>
    <t>osobní oh.</t>
  </si>
  <si>
    <t xml:space="preserve">odměny </t>
  </si>
  <si>
    <t xml:space="preserve">celkem </t>
  </si>
  <si>
    <t>A1</t>
  </si>
  <si>
    <t>A2</t>
  </si>
  <si>
    <t>A3</t>
  </si>
  <si>
    <t>A4</t>
  </si>
  <si>
    <t>A5</t>
  </si>
  <si>
    <t>CELKEM</t>
  </si>
  <si>
    <t>poměr v %</t>
  </si>
  <si>
    <t>LF</t>
  </si>
  <si>
    <t>FF</t>
  </si>
  <si>
    <t>PřF</t>
  </si>
  <si>
    <t>PdF</t>
  </si>
  <si>
    <t>FTK</t>
  </si>
  <si>
    <t xml:space="preserve">CMTF </t>
  </si>
  <si>
    <t>PF</t>
  </si>
  <si>
    <t>CATRIN</t>
  </si>
  <si>
    <t>Poměr OO/tarif</t>
  </si>
  <si>
    <t>FTE</t>
  </si>
  <si>
    <t>Bc.</t>
  </si>
  <si>
    <t>Mgr.</t>
  </si>
  <si>
    <t>Ph.D.</t>
  </si>
  <si>
    <t>Doc.</t>
  </si>
  <si>
    <t>Prof.</t>
  </si>
  <si>
    <t>CMTF</t>
  </si>
  <si>
    <t>22 000</t>
  </si>
  <si>
    <t>25 000</t>
  </si>
  <si>
    <t>30 000</t>
  </si>
  <si>
    <t>35 000</t>
  </si>
  <si>
    <t>40 000</t>
  </si>
  <si>
    <t>22 500</t>
  </si>
  <si>
    <t>31 000</t>
  </si>
  <si>
    <t>27 900</t>
  </si>
  <si>
    <t>32 100</t>
  </si>
  <si>
    <t>36 000</t>
  </si>
  <si>
    <t xml:space="preserve">PF </t>
  </si>
  <si>
    <t>25 300</t>
  </si>
  <si>
    <t>32 000</t>
  </si>
  <si>
    <t>37 600</t>
  </si>
  <si>
    <t>42 100</t>
  </si>
  <si>
    <t>24 000</t>
  </si>
  <si>
    <t>27 000</t>
  </si>
  <si>
    <t>41 000</t>
  </si>
  <si>
    <t>54 000</t>
  </si>
  <si>
    <t>44 000</t>
  </si>
  <si>
    <t>53 000</t>
  </si>
  <si>
    <t>26 600</t>
  </si>
  <si>
    <t>29 400</t>
  </si>
  <si>
    <t>59 000</t>
  </si>
  <si>
    <t xml:space="preserve">LF </t>
  </si>
  <si>
    <t>24 500</t>
  </si>
  <si>
    <t>28 100</t>
  </si>
  <si>
    <t>31 500</t>
  </si>
  <si>
    <t xml:space="preserve">CATRIN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</si>
</sst>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3" fontId="0" fillId="2" borderId="0" xfId="0" applyNumberFormat="1" applyFill="1"/>
    <xf numFmtId="3" fontId="0" fillId="2" borderId="5" xfId="0" applyNumberFormat="1" applyFill="1" applyBorder="1"/>
    <xf numFmtId="0" fontId="1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3" fontId="0" fillId="3" borderId="0" xfId="0" applyNumberFormat="1" applyFill="1"/>
    <xf numFmtId="3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B92DF-8AAB-44A3-A9EE-0E565CF7D50B}">
  <dimension ref="A2:H79"/>
  <sheetViews>
    <sheetView tabSelected="1" workbookViewId="0">
      <selection activeCell="G72" sqref="G72:H72"/>
    </sheetView>
  </sheetViews>
  <sheetFormatPr defaultRowHeight="15" x14ac:dyDescent="0.25"/>
  <cols>
    <col min="1" max="1" width="17.28515625" style="1" customWidth="1"/>
    <col min="2" max="5" width="13.7109375" customWidth="1"/>
    <col min="7" max="7" width="20.42578125" style="16" customWidth="1"/>
    <col min="8" max="8" width="9.140625" style="16"/>
  </cols>
  <sheetData>
    <row r="2" spans="1:8" x14ac:dyDescent="0.25">
      <c r="A2" s="1" t="s">
        <v>0</v>
      </c>
    </row>
    <row r="4" spans="1:8" s="1" customFormat="1" x14ac:dyDescent="0.25">
      <c r="A4" s="13" t="s">
        <v>1</v>
      </c>
      <c r="B4" s="10" t="s">
        <v>2</v>
      </c>
      <c r="C4" s="10" t="s">
        <v>3</v>
      </c>
      <c r="D4" s="10" t="s">
        <v>4</v>
      </c>
      <c r="E4" s="11" t="s">
        <v>5</v>
      </c>
      <c r="G4" s="15" t="s">
        <v>21</v>
      </c>
      <c r="H4" s="15" t="s">
        <v>22</v>
      </c>
    </row>
    <row r="5" spans="1:8" x14ac:dyDescent="0.25">
      <c r="A5" s="2" t="s">
        <v>6</v>
      </c>
      <c r="B5" s="8">
        <v>1288840</v>
      </c>
      <c r="C5" s="8">
        <v>264078</v>
      </c>
      <c r="D5" s="8">
        <v>29600</v>
      </c>
      <c r="E5" s="4">
        <v>1582518</v>
      </c>
      <c r="G5" s="16">
        <f t="shared" ref="G5:G9" si="0">C5/B5</f>
        <v>0.20489587536078954</v>
      </c>
      <c r="H5" s="16">
        <f>B5/22500/12</f>
        <v>4.7734814814814817</v>
      </c>
    </row>
    <row r="6" spans="1:8" x14ac:dyDescent="0.25">
      <c r="A6" s="2" t="s">
        <v>7</v>
      </c>
      <c r="B6" s="8">
        <v>4203825</v>
      </c>
      <c r="C6" s="8">
        <v>323891</v>
      </c>
      <c r="D6" s="8">
        <v>240840</v>
      </c>
      <c r="E6" s="4">
        <v>4768556</v>
      </c>
      <c r="G6" s="16">
        <f t="shared" si="0"/>
        <v>7.7046737197671175E-2</v>
      </c>
      <c r="H6" s="16">
        <f>B6/25000/12</f>
        <v>14.012749999999999</v>
      </c>
    </row>
    <row r="7" spans="1:8" x14ac:dyDescent="0.25">
      <c r="A7" s="2" t="s">
        <v>8</v>
      </c>
      <c r="B7" s="8">
        <v>14201547</v>
      </c>
      <c r="C7" s="8">
        <v>2647697</v>
      </c>
      <c r="D7" s="8">
        <v>1359440</v>
      </c>
      <c r="E7" s="4">
        <v>18208684</v>
      </c>
      <c r="G7" s="16">
        <f t="shared" si="0"/>
        <v>0.18643722405735094</v>
      </c>
      <c r="H7" s="16">
        <f>B7/31000/12</f>
        <v>38.176201612903228</v>
      </c>
    </row>
    <row r="8" spans="1:8" x14ac:dyDescent="0.25">
      <c r="A8" s="2" t="s">
        <v>9</v>
      </c>
      <c r="B8" s="8">
        <v>3594370</v>
      </c>
      <c r="C8" s="8">
        <v>942096</v>
      </c>
      <c r="D8" s="8">
        <v>561225</v>
      </c>
      <c r="E8" s="4">
        <v>5097691</v>
      </c>
      <c r="G8" s="16">
        <f t="shared" si="0"/>
        <v>0.26210323366820887</v>
      </c>
      <c r="H8" s="16">
        <f>B8/35000/12</f>
        <v>8.5580238095238084</v>
      </c>
    </row>
    <row r="9" spans="1:8" x14ac:dyDescent="0.25">
      <c r="A9" s="2" t="s">
        <v>10</v>
      </c>
      <c r="B9" s="8">
        <v>816361</v>
      </c>
      <c r="C9" s="8">
        <v>174095</v>
      </c>
      <c r="D9" s="8">
        <v>12000</v>
      </c>
      <c r="E9" s="4">
        <v>1002456</v>
      </c>
      <c r="G9" s="16">
        <f t="shared" si="0"/>
        <v>0.21325737020754298</v>
      </c>
      <c r="H9" s="16">
        <f>B9/40000/12</f>
        <v>1.7007520833333334</v>
      </c>
    </row>
    <row r="10" spans="1:8" x14ac:dyDescent="0.25">
      <c r="A10" s="2" t="s">
        <v>11</v>
      </c>
      <c r="B10" s="3">
        <v>24104943</v>
      </c>
      <c r="C10" s="3">
        <v>4351857</v>
      </c>
      <c r="D10" s="3">
        <v>2203105</v>
      </c>
      <c r="E10" s="4">
        <v>30659905</v>
      </c>
      <c r="G10" s="16">
        <f>C10/B10</f>
        <v>0.18053795024530861</v>
      </c>
    </row>
    <row r="11" spans="1:8" x14ac:dyDescent="0.25">
      <c r="A11" s="5" t="s">
        <v>12</v>
      </c>
      <c r="B11" s="6">
        <v>78.62</v>
      </c>
      <c r="C11" s="6">
        <v>14.19</v>
      </c>
      <c r="D11" s="6">
        <v>7.19</v>
      </c>
      <c r="E11" s="7">
        <v>100</v>
      </c>
    </row>
    <row r="13" spans="1:8" s="1" customFormat="1" x14ac:dyDescent="0.25">
      <c r="A13" s="13" t="s">
        <v>13</v>
      </c>
      <c r="B13" s="10" t="s">
        <v>2</v>
      </c>
      <c r="C13" s="10" t="s">
        <v>3</v>
      </c>
      <c r="D13" s="10" t="s">
        <v>4</v>
      </c>
      <c r="E13" s="11" t="s">
        <v>5</v>
      </c>
      <c r="G13" s="15" t="s">
        <v>21</v>
      </c>
      <c r="H13" s="15" t="s">
        <v>22</v>
      </c>
    </row>
    <row r="14" spans="1:8" x14ac:dyDescent="0.25">
      <c r="A14" s="2" t="s">
        <v>7</v>
      </c>
      <c r="B14" s="9">
        <v>31752052</v>
      </c>
      <c r="C14" s="9">
        <v>6152753</v>
      </c>
      <c r="D14" s="9">
        <v>6184671</v>
      </c>
      <c r="E14" s="4">
        <v>44089476</v>
      </c>
      <c r="G14" s="16">
        <f t="shared" ref="G14:G17" si="1">C14/B14</f>
        <v>0.19377497240178368</v>
      </c>
      <c r="H14" s="16">
        <f>B14/28100/12</f>
        <v>94.16385527876632</v>
      </c>
    </row>
    <row r="15" spans="1:8" x14ac:dyDescent="0.25">
      <c r="A15" s="2" t="s">
        <v>8</v>
      </c>
      <c r="B15" s="9">
        <v>31316893</v>
      </c>
      <c r="C15" s="9">
        <v>10989412</v>
      </c>
      <c r="D15" s="9">
        <v>8499424</v>
      </c>
      <c r="E15" s="4">
        <v>50805729</v>
      </c>
      <c r="G15" s="16">
        <f t="shared" si="1"/>
        <v>0.35091003440219948</v>
      </c>
      <c r="H15" s="16">
        <f>B15/31500/12</f>
        <v>82.848923280423278</v>
      </c>
    </row>
    <row r="16" spans="1:8" x14ac:dyDescent="0.25">
      <c r="A16" s="2" t="s">
        <v>9</v>
      </c>
      <c r="B16" s="9">
        <v>20610707</v>
      </c>
      <c r="C16" s="9">
        <v>9444773</v>
      </c>
      <c r="D16" s="9">
        <v>5001642</v>
      </c>
      <c r="E16" s="4">
        <v>35057122</v>
      </c>
      <c r="G16" s="16">
        <f t="shared" si="1"/>
        <v>0.45824594954457409</v>
      </c>
      <c r="H16" s="16">
        <f>B16/41000/12</f>
        <v>41.891680894308941</v>
      </c>
    </row>
    <row r="17" spans="1:8" x14ac:dyDescent="0.25">
      <c r="A17" s="2" t="s">
        <v>10</v>
      </c>
      <c r="B17" s="9">
        <v>25228891</v>
      </c>
      <c r="C17" s="9">
        <v>12544323</v>
      </c>
      <c r="D17" s="9">
        <v>5737703</v>
      </c>
      <c r="E17" s="4">
        <v>43510917</v>
      </c>
      <c r="G17" s="16">
        <f t="shared" si="1"/>
        <v>0.49722054766497664</v>
      </c>
      <c r="H17" s="16">
        <f>B17/54000/12</f>
        <v>38.933473765432097</v>
      </c>
    </row>
    <row r="18" spans="1:8" x14ac:dyDescent="0.25">
      <c r="A18" s="2" t="s">
        <v>11</v>
      </c>
      <c r="B18" s="3">
        <v>108908543</v>
      </c>
      <c r="C18" s="3">
        <v>39131261</v>
      </c>
      <c r="D18" s="3">
        <v>25423440</v>
      </c>
      <c r="E18" s="4">
        <v>173463244</v>
      </c>
      <c r="G18" s="16">
        <f>C18/B18</f>
        <v>0.35930387022072274</v>
      </c>
    </row>
    <row r="19" spans="1:8" x14ac:dyDescent="0.25">
      <c r="A19" s="5" t="s">
        <v>12</v>
      </c>
      <c r="B19" s="6">
        <v>62.78</v>
      </c>
      <c r="C19" s="6">
        <v>22.56</v>
      </c>
      <c r="D19" s="6">
        <v>14.66</v>
      </c>
      <c r="E19" s="7">
        <v>100</v>
      </c>
    </row>
    <row r="21" spans="1:8" s="1" customFormat="1" x14ac:dyDescent="0.25">
      <c r="A21" s="13" t="s">
        <v>14</v>
      </c>
      <c r="B21" s="10" t="s">
        <v>2</v>
      </c>
      <c r="C21" s="10" t="s">
        <v>3</v>
      </c>
      <c r="D21" s="10" t="s">
        <v>4</v>
      </c>
      <c r="E21" s="11" t="s">
        <v>5</v>
      </c>
      <c r="G21" s="15" t="s">
        <v>21</v>
      </c>
      <c r="H21" s="15" t="s">
        <v>22</v>
      </c>
    </row>
    <row r="22" spans="1:8" x14ac:dyDescent="0.25">
      <c r="A22" s="2" t="s">
        <v>6</v>
      </c>
      <c r="B22" s="9">
        <v>6650469</v>
      </c>
      <c r="C22" s="9">
        <v>778016</v>
      </c>
      <c r="D22" s="9">
        <v>351050</v>
      </c>
      <c r="E22" s="4">
        <v>7779535</v>
      </c>
      <c r="G22" s="16">
        <f t="shared" ref="G22:G26" si="2">C22/B22</f>
        <v>0.11698663658157041</v>
      </c>
      <c r="H22" s="16">
        <f>B22/30000/12</f>
        <v>18.473524999999999</v>
      </c>
    </row>
    <row r="23" spans="1:8" x14ac:dyDescent="0.25">
      <c r="A23" s="2" t="s">
        <v>7</v>
      </c>
      <c r="B23" s="9">
        <v>3945436</v>
      </c>
      <c r="C23" s="9">
        <v>241501</v>
      </c>
      <c r="D23" s="9">
        <v>245505</v>
      </c>
      <c r="E23" s="4">
        <v>4432442</v>
      </c>
      <c r="G23" s="16">
        <f t="shared" si="2"/>
        <v>6.1210218591810896E-2</v>
      </c>
      <c r="H23" s="16">
        <f>B23/31000/12</f>
        <v>10.606010752688173</v>
      </c>
    </row>
    <row r="24" spans="1:8" x14ac:dyDescent="0.25">
      <c r="A24" s="2" t="s">
        <v>8</v>
      </c>
      <c r="B24" s="9">
        <v>57030040</v>
      </c>
      <c r="C24" s="9">
        <v>10878743</v>
      </c>
      <c r="D24" s="9">
        <v>11890454</v>
      </c>
      <c r="E24" s="4">
        <v>79799237</v>
      </c>
      <c r="G24" s="16">
        <f t="shared" si="2"/>
        <v>0.19075460932519073</v>
      </c>
      <c r="H24" s="16">
        <f>B24/35000/12</f>
        <v>135.78580952380952</v>
      </c>
    </row>
    <row r="25" spans="1:8" x14ac:dyDescent="0.25">
      <c r="A25" s="2" t="s">
        <v>9</v>
      </c>
      <c r="B25" s="9">
        <v>27844643</v>
      </c>
      <c r="C25" s="9">
        <v>8791221</v>
      </c>
      <c r="D25" s="9">
        <v>6880483</v>
      </c>
      <c r="E25" s="4">
        <v>43516347</v>
      </c>
      <c r="G25" s="16">
        <f t="shared" si="2"/>
        <v>0.31572396169704886</v>
      </c>
      <c r="H25" s="16">
        <f>B25/44000/12</f>
        <v>52.736066287878792</v>
      </c>
    </row>
    <row r="26" spans="1:8" x14ac:dyDescent="0.25">
      <c r="A26" s="2" t="s">
        <v>10</v>
      </c>
      <c r="B26" s="9">
        <v>11997391</v>
      </c>
      <c r="C26" s="9">
        <v>2007511</v>
      </c>
      <c r="D26" s="9">
        <v>2046699</v>
      </c>
      <c r="E26" s="4">
        <v>16051601</v>
      </c>
      <c r="G26" s="16">
        <f t="shared" si="2"/>
        <v>0.16732896343880099</v>
      </c>
      <c r="H26" s="16">
        <f>B26/53000/12</f>
        <v>18.863822327044023</v>
      </c>
    </row>
    <row r="27" spans="1:8" x14ac:dyDescent="0.25">
      <c r="A27" s="2" t="s">
        <v>11</v>
      </c>
      <c r="B27" s="3">
        <v>107467979</v>
      </c>
      <c r="C27" s="3">
        <v>22696992</v>
      </c>
      <c r="D27" s="3">
        <v>21414191</v>
      </c>
      <c r="E27" s="4">
        <v>151579162</v>
      </c>
      <c r="G27" s="16">
        <f>C27/B27</f>
        <v>0.21119771871768428</v>
      </c>
    </row>
    <row r="28" spans="1:8" x14ac:dyDescent="0.25">
      <c r="A28" s="5" t="s">
        <v>12</v>
      </c>
      <c r="B28" s="6">
        <v>70.900000000000006</v>
      </c>
      <c r="C28" s="6">
        <v>14.97</v>
      </c>
      <c r="D28" s="6">
        <v>14.13</v>
      </c>
      <c r="E28" s="7">
        <v>100</v>
      </c>
    </row>
    <row r="30" spans="1:8" s="12" customFormat="1" x14ac:dyDescent="0.25">
      <c r="A30" s="14" t="s">
        <v>15</v>
      </c>
      <c r="B30" s="10" t="s">
        <v>2</v>
      </c>
      <c r="C30" s="10" t="s">
        <v>3</v>
      </c>
      <c r="D30" s="10" t="s">
        <v>4</v>
      </c>
      <c r="E30" s="11" t="s">
        <v>5</v>
      </c>
      <c r="G30" s="15" t="s">
        <v>21</v>
      </c>
      <c r="H30" s="15" t="s">
        <v>22</v>
      </c>
    </row>
    <row r="31" spans="1:8" x14ac:dyDescent="0.25">
      <c r="A31" s="2" t="s">
        <v>6</v>
      </c>
      <c r="B31" s="9">
        <v>13667476</v>
      </c>
      <c r="C31" s="9">
        <v>4118869</v>
      </c>
      <c r="D31" s="9">
        <v>2934285</v>
      </c>
      <c r="E31" s="4">
        <v>20720630</v>
      </c>
      <c r="G31" s="16">
        <f t="shared" ref="G31:G35" si="3">C31/B31</f>
        <v>0.3013628119778663</v>
      </c>
      <c r="H31" s="16">
        <f>B31/24000/12</f>
        <v>47.456513888888885</v>
      </c>
    </row>
    <row r="32" spans="1:8" x14ac:dyDescent="0.25">
      <c r="A32" s="2" t="s">
        <v>7</v>
      </c>
      <c r="B32" s="9">
        <v>10224437</v>
      </c>
      <c r="C32" s="9">
        <v>3735020</v>
      </c>
      <c r="D32" s="9">
        <v>1963830</v>
      </c>
      <c r="E32" s="4">
        <v>15923287</v>
      </c>
      <c r="G32" s="16">
        <f t="shared" si="3"/>
        <v>0.36530324359179872</v>
      </c>
      <c r="H32" s="16">
        <f>B32/27000/12</f>
        <v>31.556904320987655</v>
      </c>
    </row>
    <row r="33" spans="1:8" x14ac:dyDescent="0.25">
      <c r="A33" s="2" t="s">
        <v>8</v>
      </c>
      <c r="B33" s="9">
        <v>49004136</v>
      </c>
      <c r="C33" s="9">
        <v>19602589</v>
      </c>
      <c r="D33" s="9">
        <v>16236185</v>
      </c>
      <c r="E33" s="4">
        <v>84842910</v>
      </c>
      <c r="G33" s="16">
        <f t="shared" si="3"/>
        <v>0.40001907185956714</v>
      </c>
      <c r="H33" s="16">
        <f>B33/31000/12</f>
        <v>131.73154838709678</v>
      </c>
    </row>
    <row r="34" spans="1:8" x14ac:dyDescent="0.25">
      <c r="A34" s="2" t="s">
        <v>9</v>
      </c>
      <c r="B34" s="9">
        <v>39583167</v>
      </c>
      <c r="C34" s="9">
        <v>15783995</v>
      </c>
      <c r="D34" s="9">
        <v>12864335</v>
      </c>
      <c r="E34" s="4">
        <v>68231497</v>
      </c>
      <c r="G34" s="16">
        <f t="shared" si="3"/>
        <v>0.39875523350620229</v>
      </c>
      <c r="H34" s="16">
        <f>B34/41000/12</f>
        <v>80.453591463414639</v>
      </c>
    </row>
    <row r="35" spans="1:8" x14ac:dyDescent="0.25">
      <c r="A35" s="2" t="s">
        <v>10</v>
      </c>
      <c r="B35" s="9">
        <v>27839068</v>
      </c>
      <c r="C35" s="9">
        <v>14402018</v>
      </c>
      <c r="D35" s="9">
        <v>8102484</v>
      </c>
      <c r="E35" s="4">
        <v>50343570</v>
      </c>
      <c r="G35" s="16">
        <f t="shared" si="3"/>
        <v>0.51733118364450992</v>
      </c>
      <c r="H35" s="16">
        <f>B35/54000/12</f>
        <v>42.961524691358022</v>
      </c>
    </row>
    <row r="36" spans="1:8" x14ac:dyDescent="0.25">
      <c r="A36" s="2" t="s">
        <v>11</v>
      </c>
      <c r="B36" s="3">
        <v>140318284</v>
      </c>
      <c r="C36" s="3">
        <v>57642491</v>
      </c>
      <c r="D36" s="3">
        <v>42101119</v>
      </c>
      <c r="E36" s="4">
        <v>240061894</v>
      </c>
      <c r="G36" s="16">
        <f>C36/B36</f>
        <v>0.41079814659078928</v>
      </c>
    </row>
    <row r="37" spans="1:8" x14ac:dyDescent="0.25">
      <c r="A37" s="5" t="s">
        <v>12</v>
      </c>
      <c r="B37" s="6">
        <v>58.45</v>
      </c>
      <c r="C37" s="6">
        <v>24.01</v>
      </c>
      <c r="D37" s="6">
        <v>17.54</v>
      </c>
      <c r="E37" s="7">
        <v>100</v>
      </c>
    </row>
    <row r="39" spans="1:8" s="12" customFormat="1" x14ac:dyDescent="0.25">
      <c r="A39" s="14" t="s">
        <v>16</v>
      </c>
      <c r="B39" s="10" t="s">
        <v>2</v>
      </c>
      <c r="C39" s="10" t="s">
        <v>3</v>
      </c>
      <c r="D39" s="10" t="s">
        <v>4</v>
      </c>
      <c r="E39" s="11" t="s">
        <v>5</v>
      </c>
      <c r="G39" s="15" t="s">
        <v>21</v>
      </c>
      <c r="H39" s="15" t="s">
        <v>22</v>
      </c>
    </row>
    <row r="40" spans="1:8" x14ac:dyDescent="0.25">
      <c r="A40" s="2" t="s">
        <v>6</v>
      </c>
      <c r="B40" s="9">
        <v>1103169</v>
      </c>
      <c r="C40" s="9">
        <v>137810</v>
      </c>
      <c r="D40" s="9">
        <v>131600</v>
      </c>
      <c r="E40" s="4">
        <v>1372579</v>
      </c>
      <c r="G40" s="16">
        <f t="shared" ref="G40:G44" si="4">C40/B40</f>
        <v>0.12492192945958416</v>
      </c>
      <c r="H40" s="16">
        <f>B40/26600/12</f>
        <v>3.4560432330827067</v>
      </c>
    </row>
    <row r="41" spans="1:8" x14ac:dyDescent="0.25">
      <c r="A41" s="2" t="s">
        <v>7</v>
      </c>
      <c r="B41" s="9">
        <v>3560775</v>
      </c>
      <c r="C41" s="9">
        <v>851695</v>
      </c>
      <c r="D41" s="9">
        <v>512650</v>
      </c>
      <c r="E41" s="4">
        <v>4925120</v>
      </c>
      <c r="G41" s="16">
        <f t="shared" si="4"/>
        <v>0.23918809809662223</v>
      </c>
      <c r="H41" s="16">
        <f>B41/29400/12</f>
        <v>10.092899659863946</v>
      </c>
    </row>
    <row r="42" spans="1:8" x14ac:dyDescent="0.25">
      <c r="A42" s="2" t="s">
        <v>8</v>
      </c>
      <c r="B42" s="9">
        <v>37686179</v>
      </c>
      <c r="C42" s="9">
        <v>10446928</v>
      </c>
      <c r="D42" s="9">
        <v>7368437</v>
      </c>
      <c r="E42" s="4">
        <v>55501544</v>
      </c>
      <c r="G42" s="16">
        <f t="shared" si="4"/>
        <v>0.27720846944976829</v>
      </c>
      <c r="H42" s="16">
        <f>B42/32000/12</f>
        <v>98.141091145833329</v>
      </c>
    </row>
    <row r="43" spans="1:8" x14ac:dyDescent="0.25">
      <c r="A43" s="2" t="s">
        <v>9</v>
      </c>
      <c r="B43" s="9">
        <v>19418200</v>
      </c>
      <c r="C43" s="9">
        <v>8017099</v>
      </c>
      <c r="D43" s="9">
        <v>4480856</v>
      </c>
      <c r="E43" s="4">
        <v>31916155</v>
      </c>
      <c r="G43" s="16">
        <f t="shared" si="4"/>
        <v>0.41286519862809118</v>
      </c>
      <c r="H43" s="16">
        <f>B43/40000/12</f>
        <v>40.454583333333332</v>
      </c>
    </row>
    <row r="44" spans="1:8" x14ac:dyDescent="0.25">
      <c r="A44" s="2" t="s">
        <v>10</v>
      </c>
      <c r="B44" s="9">
        <v>6948123</v>
      </c>
      <c r="C44" s="9">
        <v>3232037</v>
      </c>
      <c r="D44" s="9">
        <v>1395550</v>
      </c>
      <c r="E44" s="4">
        <v>11575710</v>
      </c>
      <c r="G44" s="16">
        <f t="shared" si="4"/>
        <v>0.46516692349861971</v>
      </c>
      <c r="H44" s="16">
        <f>B44/59000/12</f>
        <v>9.8137330508474587</v>
      </c>
    </row>
    <row r="45" spans="1:8" x14ac:dyDescent="0.25">
      <c r="A45" s="2" t="s">
        <v>11</v>
      </c>
      <c r="B45" s="3">
        <v>68716446</v>
      </c>
      <c r="C45" s="3">
        <v>22685569</v>
      </c>
      <c r="D45" s="3">
        <v>13889093</v>
      </c>
      <c r="E45" s="4">
        <v>105291108</v>
      </c>
      <c r="G45" s="16">
        <f>C45/B45</f>
        <v>0.3301330368569993</v>
      </c>
    </row>
    <row r="46" spans="1:8" x14ac:dyDescent="0.25">
      <c r="A46" s="5" t="s">
        <v>12</v>
      </c>
      <c r="B46" s="6">
        <v>65.260000000000005</v>
      </c>
      <c r="C46" s="6">
        <v>21.55</v>
      </c>
      <c r="D46" s="6">
        <v>13.19</v>
      </c>
      <c r="E46" s="7">
        <v>100</v>
      </c>
    </row>
    <row r="48" spans="1:8" s="12" customFormat="1" x14ac:dyDescent="0.25">
      <c r="A48" s="14" t="s">
        <v>17</v>
      </c>
      <c r="B48" s="10" t="s">
        <v>2</v>
      </c>
      <c r="C48" s="10" t="s">
        <v>3</v>
      </c>
      <c r="D48" s="10" t="s">
        <v>4</v>
      </c>
      <c r="E48" s="11" t="s">
        <v>5</v>
      </c>
      <c r="G48" s="15" t="s">
        <v>21</v>
      </c>
      <c r="H48" s="15" t="s">
        <v>22</v>
      </c>
    </row>
    <row r="49" spans="1:8" x14ac:dyDescent="0.25">
      <c r="A49" s="2" t="s">
        <v>7</v>
      </c>
      <c r="B49" s="9">
        <v>8064479</v>
      </c>
      <c r="C49" s="9">
        <v>1929769</v>
      </c>
      <c r="D49" s="9">
        <v>2423605</v>
      </c>
      <c r="E49" s="4">
        <v>12417853</v>
      </c>
      <c r="G49" s="16">
        <f t="shared" ref="G49:G52" si="5">C49/B49</f>
        <v>0.23929245770247526</v>
      </c>
      <c r="H49" s="16">
        <f>B49/25000/12</f>
        <v>26.881596666666667</v>
      </c>
    </row>
    <row r="50" spans="1:8" x14ac:dyDescent="0.25">
      <c r="A50" s="2" t="s">
        <v>8</v>
      </c>
      <c r="B50" s="9">
        <v>17141317</v>
      </c>
      <c r="C50" s="9">
        <v>5620858</v>
      </c>
      <c r="D50" s="9">
        <v>5770122</v>
      </c>
      <c r="E50" s="4">
        <v>28532297</v>
      </c>
      <c r="G50" s="16">
        <f t="shared" si="5"/>
        <v>0.32791284356972106</v>
      </c>
      <c r="H50" s="16">
        <f>B50/27900/12</f>
        <v>51.19867682198327</v>
      </c>
    </row>
    <row r="51" spans="1:8" x14ac:dyDescent="0.25">
      <c r="A51" s="2" t="s">
        <v>9</v>
      </c>
      <c r="B51" s="9">
        <v>3650395</v>
      </c>
      <c r="C51" s="9">
        <v>2160757</v>
      </c>
      <c r="D51" s="9">
        <v>1495615</v>
      </c>
      <c r="E51" s="4">
        <v>7306767</v>
      </c>
      <c r="G51" s="16">
        <f t="shared" si="5"/>
        <v>0.59192416163182338</v>
      </c>
      <c r="H51" s="16">
        <f>B51/32100/12</f>
        <v>9.4766225337487011</v>
      </c>
    </row>
    <row r="52" spans="1:8" x14ac:dyDescent="0.25">
      <c r="A52" s="2" t="s">
        <v>10</v>
      </c>
      <c r="B52" s="9">
        <v>3950770</v>
      </c>
      <c r="C52" s="9">
        <v>1865930</v>
      </c>
      <c r="D52" s="9">
        <v>785736</v>
      </c>
      <c r="E52" s="4">
        <v>6602436</v>
      </c>
      <c r="G52" s="16">
        <f t="shared" si="5"/>
        <v>0.47229527408581112</v>
      </c>
      <c r="H52" s="16">
        <f>B52/36000/12</f>
        <v>9.145300925925925</v>
      </c>
    </row>
    <row r="53" spans="1:8" x14ac:dyDescent="0.25">
      <c r="A53" s="2" t="s">
        <v>11</v>
      </c>
      <c r="B53" s="3">
        <v>32806961</v>
      </c>
      <c r="C53" s="3">
        <v>11577314</v>
      </c>
      <c r="D53" s="3">
        <v>10475078</v>
      </c>
      <c r="E53" s="4">
        <v>54859353</v>
      </c>
      <c r="G53" s="16">
        <f>C53/B53</f>
        <v>0.35289199752454975</v>
      </c>
    </row>
    <row r="54" spans="1:8" x14ac:dyDescent="0.25">
      <c r="A54" s="5" t="s">
        <v>12</v>
      </c>
      <c r="B54" s="6">
        <v>59.8</v>
      </c>
      <c r="C54" s="6">
        <v>21.1</v>
      </c>
      <c r="D54" s="6">
        <v>19.09</v>
      </c>
      <c r="E54" s="7">
        <v>100</v>
      </c>
    </row>
    <row r="56" spans="1:8" s="12" customFormat="1" x14ac:dyDescent="0.25">
      <c r="A56" s="14" t="s">
        <v>18</v>
      </c>
      <c r="B56" s="10" t="s">
        <v>2</v>
      </c>
      <c r="C56" s="10" t="s">
        <v>3</v>
      </c>
      <c r="D56" s="10" t="s">
        <v>4</v>
      </c>
      <c r="E56" s="11" t="s">
        <v>5</v>
      </c>
      <c r="G56" s="15" t="s">
        <v>21</v>
      </c>
      <c r="H56" s="15" t="s">
        <v>22</v>
      </c>
    </row>
    <row r="57" spans="1:8" x14ac:dyDescent="0.25">
      <c r="A57" s="2" t="s">
        <v>7</v>
      </c>
      <c r="B57" s="9">
        <v>1386243</v>
      </c>
      <c r="C57" s="9">
        <v>171112</v>
      </c>
      <c r="D57" s="9">
        <v>306990</v>
      </c>
      <c r="E57" s="4">
        <v>1864345</v>
      </c>
      <c r="G57" s="16">
        <f t="shared" ref="G57:G61" si="6">C57/B57</f>
        <v>0.12343579011760564</v>
      </c>
      <c r="H57" s="16">
        <f>B57/25000/12</f>
        <v>4.6208099999999996</v>
      </c>
    </row>
    <row r="58" spans="1:8" x14ac:dyDescent="0.25">
      <c r="A58" s="2" t="s">
        <v>8</v>
      </c>
      <c r="B58" s="9">
        <v>10686795</v>
      </c>
      <c r="C58" s="9">
        <v>2120750</v>
      </c>
      <c r="D58" s="9">
        <v>3332100</v>
      </c>
      <c r="E58" s="4">
        <v>16139645</v>
      </c>
      <c r="G58" s="16">
        <f t="shared" si="6"/>
        <v>0.19844583900037382</v>
      </c>
      <c r="H58" s="16">
        <f>B58/30000/12</f>
        <v>29.685541666666666</v>
      </c>
    </row>
    <row r="59" spans="1:8" x14ac:dyDescent="0.25">
      <c r="A59" s="2" t="s">
        <v>9</v>
      </c>
      <c r="B59" s="9">
        <v>5835653</v>
      </c>
      <c r="C59" s="9">
        <v>1698960</v>
      </c>
      <c r="D59" s="9">
        <v>2278390</v>
      </c>
      <c r="E59" s="4">
        <v>9813003</v>
      </c>
      <c r="G59" s="16">
        <f t="shared" si="6"/>
        <v>0.29113451399526324</v>
      </c>
      <c r="H59" s="16">
        <f>B59/35000/12</f>
        <v>13.894411904761904</v>
      </c>
    </row>
    <row r="60" spans="1:8" x14ac:dyDescent="0.25">
      <c r="A60" s="2" t="s">
        <v>10</v>
      </c>
      <c r="B60" s="9">
        <v>3009547</v>
      </c>
      <c r="C60" s="9">
        <v>1377316</v>
      </c>
      <c r="D60" s="9">
        <v>892126</v>
      </c>
      <c r="E60" s="4">
        <v>5278989</v>
      </c>
      <c r="G60" s="16">
        <f t="shared" si="6"/>
        <v>0.45764894185071708</v>
      </c>
      <c r="H60" s="16">
        <f>B60/40000/12</f>
        <v>6.2698895833333337</v>
      </c>
    </row>
    <row r="61" spans="1:8" x14ac:dyDescent="0.25">
      <c r="A61" s="2" t="s">
        <v>11</v>
      </c>
      <c r="B61" s="3">
        <v>20918238</v>
      </c>
      <c r="C61" s="3">
        <v>5368138</v>
      </c>
      <c r="D61" s="3">
        <v>6809606</v>
      </c>
      <c r="E61" s="4">
        <v>33095982</v>
      </c>
      <c r="G61" s="16">
        <f t="shared" si="6"/>
        <v>0.25662476925637812</v>
      </c>
    </row>
    <row r="62" spans="1:8" x14ac:dyDescent="0.25">
      <c r="A62" s="5" t="s">
        <v>12</v>
      </c>
      <c r="B62" s="6">
        <v>63.2</v>
      </c>
      <c r="C62" s="6">
        <v>16.22</v>
      </c>
      <c r="D62" s="6">
        <v>20.58</v>
      </c>
      <c r="E62" s="7">
        <v>100</v>
      </c>
    </row>
    <row r="64" spans="1:8" s="12" customFormat="1" x14ac:dyDescent="0.25">
      <c r="A64" s="14" t="s">
        <v>19</v>
      </c>
      <c r="B64" s="10" t="s">
        <v>2</v>
      </c>
      <c r="C64" s="10" t="s">
        <v>3</v>
      </c>
      <c r="D64" s="10" t="s">
        <v>4</v>
      </c>
      <c r="E64" s="11" t="s">
        <v>5</v>
      </c>
      <c r="G64" s="15" t="s">
        <v>21</v>
      </c>
      <c r="H64" s="15" t="s">
        <v>22</v>
      </c>
    </row>
    <row r="65" spans="1:8" x14ac:dyDescent="0.25">
      <c r="A65" s="2" t="s">
        <v>7</v>
      </c>
      <c r="B65" s="9">
        <v>2666526</v>
      </c>
      <c r="C65" s="9">
        <v>411778</v>
      </c>
      <c r="D65" s="9">
        <v>171850</v>
      </c>
      <c r="E65" s="4">
        <v>3250154</v>
      </c>
      <c r="G65" s="16">
        <f t="shared" ref="G65:G68" si="7">C65/B65</f>
        <v>0.15442489591325942</v>
      </c>
      <c r="H65" s="16">
        <f>B65/27900/12</f>
        <v>7.9645340501792115</v>
      </c>
    </row>
    <row r="66" spans="1:8" x14ac:dyDescent="0.25">
      <c r="A66" s="2" t="s">
        <v>8</v>
      </c>
      <c r="B66" s="9">
        <v>17275897</v>
      </c>
      <c r="C66" s="9">
        <v>3415674</v>
      </c>
      <c r="D66" s="9">
        <v>2996585</v>
      </c>
      <c r="E66" s="4">
        <v>23688156</v>
      </c>
      <c r="G66" s="16">
        <f t="shared" si="7"/>
        <v>0.19771326490311908</v>
      </c>
      <c r="H66" s="16">
        <f>B66/32000/12</f>
        <v>44.989315104166671</v>
      </c>
    </row>
    <row r="67" spans="1:8" x14ac:dyDescent="0.25">
      <c r="A67" s="2" t="s">
        <v>9</v>
      </c>
      <c r="B67" s="9">
        <v>10508558</v>
      </c>
      <c r="C67" s="9">
        <v>2499987</v>
      </c>
      <c r="D67" s="9">
        <v>1804170</v>
      </c>
      <c r="E67" s="4">
        <v>14812715</v>
      </c>
      <c r="G67" s="16">
        <f t="shared" si="7"/>
        <v>0.23790010008985057</v>
      </c>
      <c r="H67" s="16">
        <f>B67/37600/12</f>
        <v>23.290243794326241</v>
      </c>
    </row>
    <row r="68" spans="1:8" x14ac:dyDescent="0.25">
      <c r="A68" s="2" t="s">
        <v>10</v>
      </c>
      <c r="B68" s="9">
        <v>1779643</v>
      </c>
      <c r="C68" s="9">
        <v>500411</v>
      </c>
      <c r="D68" s="9">
        <v>191500</v>
      </c>
      <c r="E68" s="4">
        <v>2471554</v>
      </c>
      <c r="G68" s="16">
        <f t="shared" si="7"/>
        <v>0.28118617048475453</v>
      </c>
      <c r="H68" s="16">
        <f>B68/42100/12</f>
        <v>3.5226504354711001</v>
      </c>
    </row>
    <row r="69" spans="1:8" x14ac:dyDescent="0.25">
      <c r="A69" s="2" t="s">
        <v>11</v>
      </c>
      <c r="B69" s="3">
        <v>32230624</v>
      </c>
      <c r="C69" s="3">
        <v>6827850</v>
      </c>
      <c r="D69" s="3">
        <v>5164105</v>
      </c>
      <c r="E69" s="4">
        <v>44222579</v>
      </c>
      <c r="G69" s="16">
        <f>C69/B69</f>
        <v>0.21184355599196592</v>
      </c>
    </row>
    <row r="70" spans="1:8" x14ac:dyDescent="0.25">
      <c r="A70" s="5" t="s">
        <v>12</v>
      </c>
      <c r="B70" s="6">
        <v>72.88</v>
      </c>
      <c r="C70" s="6">
        <v>15.44</v>
      </c>
      <c r="D70" s="6">
        <v>11.68</v>
      </c>
      <c r="E70" s="7">
        <v>100</v>
      </c>
    </row>
    <row r="72" spans="1:8" s="12" customFormat="1" x14ac:dyDescent="0.25">
      <c r="A72" s="14" t="s">
        <v>20</v>
      </c>
      <c r="B72" s="10" t="s">
        <v>2</v>
      </c>
      <c r="C72" s="10" t="s">
        <v>3</v>
      </c>
      <c r="D72" s="10" t="s">
        <v>4</v>
      </c>
      <c r="E72" s="11" t="s">
        <v>5</v>
      </c>
      <c r="G72" s="15" t="s">
        <v>21</v>
      </c>
      <c r="H72" s="15" t="s">
        <v>22</v>
      </c>
    </row>
    <row r="73" spans="1:8" x14ac:dyDescent="0.25">
      <c r="A73" s="2" t="s">
        <v>6</v>
      </c>
      <c r="B73" s="9">
        <v>1015016</v>
      </c>
      <c r="C73" s="9">
        <v>375373</v>
      </c>
      <c r="D73" s="9">
        <v>415500</v>
      </c>
      <c r="E73" s="4">
        <v>1805889</v>
      </c>
      <c r="G73" s="16">
        <f t="shared" ref="G73:G77" si="8">C73/B73</f>
        <v>0.36981978609204191</v>
      </c>
      <c r="H73" s="16">
        <f>B73/24500/12</f>
        <v>3.4524353741496601</v>
      </c>
    </row>
    <row r="74" spans="1:8" x14ac:dyDescent="0.25">
      <c r="A74" s="2" t="s">
        <v>7</v>
      </c>
      <c r="B74" s="9">
        <v>1747959</v>
      </c>
      <c r="C74" s="9">
        <v>1541214</v>
      </c>
      <c r="D74" s="9">
        <v>542000</v>
      </c>
      <c r="E74" s="4">
        <v>3831173</v>
      </c>
      <c r="G74" s="16">
        <f t="shared" si="8"/>
        <v>0.8817220541214067</v>
      </c>
      <c r="H74" s="16">
        <f>B74/28100/12</f>
        <v>5.1837455516014233</v>
      </c>
    </row>
    <row r="75" spans="1:8" x14ac:dyDescent="0.25">
      <c r="A75" s="2" t="s">
        <v>8</v>
      </c>
      <c r="B75" s="9">
        <v>3963873</v>
      </c>
      <c r="C75" s="9">
        <v>5058448</v>
      </c>
      <c r="D75" s="9">
        <v>1697000</v>
      </c>
      <c r="E75" s="4">
        <v>10719321</v>
      </c>
      <c r="G75" s="16">
        <f t="shared" si="8"/>
        <v>1.2761377571884871</v>
      </c>
      <c r="H75" s="16">
        <f>B75/31500/12</f>
        <v>10.486436507936508</v>
      </c>
    </row>
    <row r="76" spans="1:8" x14ac:dyDescent="0.25">
      <c r="A76" s="2" t="s">
        <v>9</v>
      </c>
      <c r="B76" s="9">
        <v>1022461</v>
      </c>
      <c r="C76" s="9">
        <v>1829835</v>
      </c>
      <c r="D76" s="9">
        <v>428000</v>
      </c>
      <c r="E76" s="4">
        <v>3280296</v>
      </c>
      <c r="G76" s="16">
        <f t="shared" si="8"/>
        <v>1.7896379421806798</v>
      </c>
      <c r="H76" s="16">
        <f>B76/41000/12</f>
        <v>2.0781727642276424</v>
      </c>
    </row>
    <row r="77" spans="1:8" x14ac:dyDescent="0.25">
      <c r="A77" s="2" t="s">
        <v>10</v>
      </c>
      <c r="B77" s="9">
        <v>1466193</v>
      </c>
      <c r="C77" s="9">
        <v>3711353</v>
      </c>
      <c r="D77" s="9">
        <v>1049000</v>
      </c>
      <c r="E77" s="4">
        <v>6226546</v>
      </c>
      <c r="G77" s="16">
        <f t="shared" si="8"/>
        <v>2.5312854446856585</v>
      </c>
      <c r="H77" s="16">
        <f>B77/54000/12</f>
        <v>2.2626435185185185</v>
      </c>
    </row>
    <row r="78" spans="1:8" x14ac:dyDescent="0.25">
      <c r="A78" s="2" t="s">
        <v>11</v>
      </c>
      <c r="B78" s="3">
        <v>9215502</v>
      </c>
      <c r="C78" s="3">
        <v>12516223</v>
      </c>
      <c r="D78" s="3">
        <v>4131500</v>
      </c>
      <c r="E78" s="4">
        <v>25863225</v>
      </c>
      <c r="G78" s="16">
        <f>C78/B78</f>
        <v>1.3581705044391505</v>
      </c>
    </row>
    <row r="79" spans="1:8" x14ac:dyDescent="0.25">
      <c r="A79" s="5" t="s">
        <v>12</v>
      </c>
      <c r="B79" s="6">
        <v>35.630000000000003</v>
      </c>
      <c r="C79" s="6">
        <v>48.39</v>
      </c>
      <c r="D79" s="6">
        <v>15.97</v>
      </c>
      <c r="E79" s="7">
        <v>100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18FB-7140-4E0A-90D7-AFC47E0D329F}">
  <dimension ref="B3:G13"/>
  <sheetViews>
    <sheetView workbookViewId="0">
      <selection activeCell="F22" sqref="F22"/>
    </sheetView>
  </sheetViews>
  <sheetFormatPr defaultRowHeight="15" x14ac:dyDescent="0.25"/>
  <cols>
    <col min="2" max="2" width="11" customWidth="1"/>
    <col min="3" max="7" width="11" style="29" customWidth="1"/>
  </cols>
  <sheetData>
    <row r="3" spans="2:7" x14ac:dyDescent="0.25">
      <c r="B3" s="17"/>
      <c r="C3" s="18" t="s">
        <v>6</v>
      </c>
      <c r="D3" s="18" t="s">
        <v>7</v>
      </c>
      <c r="E3" s="18" t="s">
        <v>8</v>
      </c>
      <c r="F3" s="18" t="s">
        <v>9</v>
      </c>
      <c r="G3" s="19" t="s">
        <v>10</v>
      </c>
    </row>
    <row r="4" spans="2:7" x14ac:dyDescent="0.25">
      <c r="B4" s="20"/>
      <c r="C4" s="21" t="s">
        <v>23</v>
      </c>
      <c r="D4" s="21" t="s">
        <v>24</v>
      </c>
      <c r="E4" s="21" t="s">
        <v>25</v>
      </c>
      <c r="F4" s="21" t="s">
        <v>26</v>
      </c>
      <c r="G4" s="22" t="s">
        <v>27</v>
      </c>
    </row>
    <row r="5" spans="2:7" x14ac:dyDescent="0.25">
      <c r="B5" s="23" t="s">
        <v>28</v>
      </c>
      <c r="C5" s="25" t="s">
        <v>29</v>
      </c>
      <c r="D5" s="25" t="s">
        <v>30</v>
      </c>
      <c r="E5" s="25" t="s">
        <v>31</v>
      </c>
      <c r="F5" s="25" t="s">
        <v>32</v>
      </c>
      <c r="G5" s="26" t="s">
        <v>33</v>
      </c>
    </row>
    <row r="6" spans="2:7" x14ac:dyDescent="0.25">
      <c r="B6" s="23" t="s">
        <v>1</v>
      </c>
      <c r="C6" s="25" t="s">
        <v>34</v>
      </c>
      <c r="D6" s="25" t="s">
        <v>30</v>
      </c>
      <c r="E6" s="25" t="s">
        <v>35</v>
      </c>
      <c r="F6" s="25" t="s">
        <v>32</v>
      </c>
      <c r="G6" s="26" t="s">
        <v>33</v>
      </c>
    </row>
    <row r="7" spans="2:7" x14ac:dyDescent="0.25">
      <c r="B7" s="23" t="s">
        <v>17</v>
      </c>
      <c r="C7" s="25" t="s">
        <v>34</v>
      </c>
      <c r="D7" s="25" t="s">
        <v>30</v>
      </c>
      <c r="E7" s="25" t="s">
        <v>36</v>
      </c>
      <c r="F7" s="25" t="s">
        <v>37</v>
      </c>
      <c r="G7" s="26" t="s">
        <v>38</v>
      </c>
    </row>
    <row r="8" spans="2:7" x14ac:dyDescent="0.25">
      <c r="B8" s="23" t="s">
        <v>39</v>
      </c>
      <c r="C8" s="25" t="s">
        <v>40</v>
      </c>
      <c r="D8" s="25" t="s">
        <v>36</v>
      </c>
      <c r="E8" s="25" t="s">
        <v>41</v>
      </c>
      <c r="F8" s="25" t="s">
        <v>42</v>
      </c>
      <c r="G8" s="26" t="s">
        <v>43</v>
      </c>
    </row>
    <row r="9" spans="2:7" x14ac:dyDescent="0.25">
      <c r="B9" s="23" t="s">
        <v>15</v>
      </c>
      <c r="C9" s="25" t="s">
        <v>44</v>
      </c>
      <c r="D9" s="25" t="s">
        <v>45</v>
      </c>
      <c r="E9" s="25" t="s">
        <v>35</v>
      </c>
      <c r="F9" s="25" t="s">
        <v>46</v>
      </c>
      <c r="G9" s="26" t="s">
        <v>47</v>
      </c>
    </row>
    <row r="10" spans="2:7" x14ac:dyDescent="0.25">
      <c r="B10" s="23" t="s">
        <v>14</v>
      </c>
      <c r="C10" s="25" t="s">
        <v>31</v>
      </c>
      <c r="D10" s="25" t="s">
        <v>35</v>
      </c>
      <c r="E10" s="25" t="s">
        <v>32</v>
      </c>
      <c r="F10" s="25" t="s">
        <v>48</v>
      </c>
      <c r="G10" s="26" t="s">
        <v>49</v>
      </c>
    </row>
    <row r="11" spans="2:7" x14ac:dyDescent="0.25">
      <c r="B11" s="23" t="s">
        <v>16</v>
      </c>
      <c r="C11" s="25" t="s">
        <v>50</v>
      </c>
      <c r="D11" s="25" t="s">
        <v>51</v>
      </c>
      <c r="E11" s="25" t="s">
        <v>41</v>
      </c>
      <c r="F11" s="25" t="s">
        <v>33</v>
      </c>
      <c r="G11" s="26" t="s">
        <v>52</v>
      </c>
    </row>
    <row r="12" spans="2:7" x14ac:dyDescent="0.25">
      <c r="B12" s="23" t="s">
        <v>53</v>
      </c>
      <c r="C12" s="25" t="s">
        <v>54</v>
      </c>
      <c r="D12" s="25" t="s">
        <v>55</v>
      </c>
      <c r="E12" s="25" t="s">
        <v>56</v>
      </c>
      <c r="F12" s="25" t="s">
        <v>46</v>
      </c>
      <c r="G12" s="26" t="s">
        <v>47</v>
      </c>
    </row>
    <row r="13" spans="2:7" x14ac:dyDescent="0.25">
      <c r="B13" s="24" t="s">
        <v>57</v>
      </c>
      <c r="C13" s="27" t="s">
        <v>54</v>
      </c>
      <c r="D13" s="27" t="s">
        <v>55</v>
      </c>
      <c r="E13" s="27" t="s">
        <v>56</v>
      </c>
      <c r="F13" s="27" t="s">
        <v>46</v>
      </c>
      <c r="G13" s="28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mzdove naklady</vt:lpstr>
      <vt:lpstr>tarify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Furst</dc:creator>
  <cp:lastModifiedBy>Tomas Furst</cp:lastModifiedBy>
  <dcterms:created xsi:type="dcterms:W3CDTF">2023-04-24T06:05:48Z</dcterms:created>
  <dcterms:modified xsi:type="dcterms:W3CDTF">2023-04-24T18:23:21Z</dcterms:modified>
</cp:coreProperties>
</file>